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оект за 2016-2020 г" sheetId="1" r:id="rId1"/>
  </sheets>
  <definedNames>
    <definedName name="_xlnm.Print_Area" localSheetId="0">'проект за 2016-2020 г'!$A$1:$K$77</definedName>
  </definedNames>
  <calcPr calcId="124519"/>
</workbook>
</file>

<file path=xl/calcChain.xml><?xml version="1.0" encoding="utf-8"?>
<calcChain xmlns="http://schemas.openxmlformats.org/spreadsheetml/2006/main">
  <c r="K21" i="1"/>
  <c r="K39"/>
  <c r="I39"/>
  <c r="H39"/>
  <c r="H21"/>
  <c r="I21"/>
  <c r="G18"/>
  <c r="K18"/>
  <c r="I18"/>
  <c r="F18"/>
  <c r="G23"/>
  <c r="H23" s="1"/>
  <c r="G22"/>
  <c r="D12"/>
  <c r="E12"/>
  <c r="D18"/>
  <c r="E18"/>
  <c r="D25"/>
  <c r="E25"/>
  <c r="E47"/>
  <c r="E41" s="1"/>
  <c r="D56"/>
  <c r="D47" s="1"/>
  <c r="H18" l="1"/>
  <c r="D41"/>
  <c r="D36" s="1"/>
  <c r="D35" s="1"/>
  <c r="E36"/>
  <c r="E35" s="1"/>
  <c r="D11"/>
  <c r="E11"/>
  <c r="E63" s="1"/>
  <c r="G14"/>
  <c r="D63" l="1"/>
  <c r="D67" s="1"/>
  <c r="D71" s="1"/>
  <c r="E67"/>
  <c r="K47"/>
  <c r="I47"/>
  <c r="H47"/>
  <c r="G47"/>
  <c r="G41" s="1"/>
  <c r="G36" s="1"/>
  <c r="G25"/>
  <c r="G12"/>
  <c r="G11" s="1"/>
  <c r="I40"/>
  <c r="E71" l="1"/>
  <c r="F25"/>
  <c r="F47"/>
  <c r="F41" s="1"/>
  <c r="F12"/>
  <c r="F36" l="1"/>
  <c r="F35" s="1"/>
  <c r="F11"/>
  <c r="G35"/>
  <c r="H12"/>
  <c r="H41"/>
  <c r="H36" s="1"/>
  <c r="H35" s="1"/>
  <c r="K25"/>
  <c r="I25"/>
  <c r="H25"/>
  <c r="F63" l="1"/>
  <c r="F67" s="1"/>
  <c r="F71" s="1"/>
  <c r="G63"/>
  <c r="G67" s="1"/>
  <c r="I41"/>
  <c r="K12"/>
  <c r="K11" s="1"/>
  <c r="I12"/>
  <c r="H11"/>
  <c r="H63" s="1"/>
  <c r="H67" s="1"/>
  <c r="H71" s="1"/>
  <c r="I36" l="1"/>
  <c r="I35" s="1"/>
  <c r="I11"/>
  <c r="K41"/>
  <c r="K36" l="1"/>
  <c r="K35" s="1"/>
  <c r="K63" s="1"/>
  <c r="K67" s="1"/>
  <c r="K71" s="1"/>
  <c r="I63"/>
  <c r="I67" s="1"/>
  <c r="I71" s="1"/>
  <c r="G71"/>
</calcChain>
</file>

<file path=xl/sharedStrings.xml><?xml version="1.0" encoding="utf-8"?>
<sst xmlns="http://schemas.openxmlformats.org/spreadsheetml/2006/main" count="191" uniqueCount="128">
  <si>
    <t>№ п/п</t>
  </si>
  <si>
    <t>Наименование показателей*</t>
  </si>
  <si>
    <t>Ед. изм.</t>
  </si>
  <si>
    <t>2016г</t>
  </si>
  <si>
    <t>Затраты на производство товаров и предоставление услуг, всего, в т.ч.</t>
  </si>
  <si>
    <t>тыс. тенге</t>
  </si>
  <si>
    <t>материальные затраты, всего, в т.ч.</t>
  </si>
  <si>
    <t>Сырье и материалы</t>
  </si>
  <si>
    <t>горюче-смазочные материалы</t>
  </si>
  <si>
    <t>топливо</t>
  </si>
  <si>
    <t>Энергия</t>
  </si>
  <si>
    <t>Расходы на оплату труда, всего, в т.ч.</t>
  </si>
  <si>
    <t>заработная плата производственного персонала</t>
  </si>
  <si>
    <t>социальный налог</t>
  </si>
  <si>
    <t>Ремонт, всего, в т.ч.</t>
  </si>
  <si>
    <t>Капитальный ремонт, не приводящий к увеличению стоимости основных фондов</t>
  </si>
  <si>
    <t>Прочие затраты (расшифровать)</t>
  </si>
  <si>
    <t>II</t>
  </si>
  <si>
    <t>Расходы периода всего, в т.ч.</t>
  </si>
  <si>
    <t>Общие и административные расходы, всего: в том числе:</t>
  </si>
  <si>
    <t>Заработная плата административного персонала</t>
  </si>
  <si>
    <t>Налоги</t>
  </si>
  <si>
    <t>Прочие расходы (расшифровать)</t>
  </si>
  <si>
    <t>Расходы на выплату вознаграждений</t>
  </si>
  <si>
    <t>III</t>
  </si>
  <si>
    <t>Всего затрат на предоставление услуг</t>
  </si>
  <si>
    <t>IV</t>
  </si>
  <si>
    <t>Доход (РБА*СП)</t>
  </si>
  <si>
    <t>V</t>
  </si>
  <si>
    <t>Регулируемая база задействованных активов (РБА).</t>
  </si>
  <si>
    <t>VI</t>
  </si>
  <si>
    <t>Всего доходов</t>
  </si>
  <si>
    <t>VII</t>
  </si>
  <si>
    <t>Объем оказываемых услуг (товаров, работ)</t>
  </si>
  <si>
    <t>VIII</t>
  </si>
  <si>
    <t>Нормативные технические потери</t>
  </si>
  <si>
    <t>%</t>
  </si>
  <si>
    <t>IX</t>
  </si>
  <si>
    <t>Тариф</t>
  </si>
  <si>
    <t>тенге/ на ед. оказываемых услуг (товаров, работ)</t>
  </si>
  <si>
    <t>1.2</t>
  </si>
  <si>
    <t>1.3</t>
  </si>
  <si>
    <t>1.4</t>
  </si>
  <si>
    <t>1.5</t>
  </si>
  <si>
    <t>1.6</t>
  </si>
  <si>
    <t>2.1</t>
  </si>
  <si>
    <t>2.2</t>
  </si>
  <si>
    <t>4.1</t>
  </si>
  <si>
    <t>I</t>
  </si>
  <si>
    <t>6.1</t>
  </si>
  <si>
    <t>6.2</t>
  </si>
  <si>
    <t>6.3</t>
  </si>
  <si>
    <t>6.4</t>
  </si>
  <si>
    <t>5*1</t>
  </si>
  <si>
    <t>привлечение автотранспорта</t>
  </si>
  <si>
    <t>5*2</t>
  </si>
  <si>
    <t>услуги охраны труда и тех.безопасности</t>
  </si>
  <si>
    <t>5*3</t>
  </si>
  <si>
    <t>водоснабжение и канализация</t>
  </si>
  <si>
    <t>5*4</t>
  </si>
  <si>
    <t>отопление и г/вс</t>
  </si>
  <si>
    <t>5*5</t>
  </si>
  <si>
    <t>арендная плата</t>
  </si>
  <si>
    <t>5*6</t>
  </si>
  <si>
    <t xml:space="preserve">повышение квалификации </t>
  </si>
  <si>
    <t>5*7</t>
  </si>
  <si>
    <t>обязательные   виды страхования</t>
  </si>
  <si>
    <t>5*8</t>
  </si>
  <si>
    <t>дезобработка</t>
  </si>
  <si>
    <t>5*9</t>
  </si>
  <si>
    <t>командировочные расходы</t>
  </si>
  <si>
    <t>6*5</t>
  </si>
  <si>
    <t>6*6</t>
  </si>
  <si>
    <t>представительские расходы</t>
  </si>
  <si>
    <t>6*7</t>
  </si>
  <si>
    <t>услуги связи</t>
  </si>
  <si>
    <t>6*8</t>
  </si>
  <si>
    <t>оплата аудиторских и юр. услуг</t>
  </si>
  <si>
    <t>6*9</t>
  </si>
  <si>
    <t>услуги банка</t>
  </si>
  <si>
    <t>6*10</t>
  </si>
  <si>
    <t>Другие расходы всего в том числе</t>
  </si>
  <si>
    <t>6*10*1</t>
  </si>
  <si>
    <t>вневедомственная охрана</t>
  </si>
  <si>
    <t>6*10*2</t>
  </si>
  <si>
    <t>госэнергоэкспертиза</t>
  </si>
  <si>
    <t>6*10*3</t>
  </si>
  <si>
    <t>канцелярские товары</t>
  </si>
  <si>
    <t>6*10*4</t>
  </si>
  <si>
    <t>экология</t>
  </si>
  <si>
    <t>6*10*5</t>
  </si>
  <si>
    <t>метрология</t>
  </si>
  <si>
    <t>6*10*6</t>
  </si>
  <si>
    <t>6*10*7</t>
  </si>
  <si>
    <t>почтовая связь</t>
  </si>
  <si>
    <t>6*10*8</t>
  </si>
  <si>
    <t>публикация обьявлений</t>
  </si>
  <si>
    <t>6*10*9</t>
  </si>
  <si>
    <t>ремонт и обслуживание оргтехники,расх мат .</t>
  </si>
  <si>
    <t>6*10*10</t>
  </si>
  <si>
    <t>техосмотр автотранспорта</t>
  </si>
  <si>
    <t>6*10*11</t>
  </si>
  <si>
    <t>типографские</t>
  </si>
  <si>
    <t>6*10*12</t>
  </si>
  <si>
    <t>техническая документация и экспертиза</t>
  </si>
  <si>
    <t>6*10*13</t>
  </si>
  <si>
    <t>услуги (товары,работы) регистратора</t>
  </si>
  <si>
    <t>6*10*14</t>
  </si>
  <si>
    <t>обеспечение программы</t>
  </si>
  <si>
    <t>покупные изделия(эл.энергия потери)</t>
  </si>
  <si>
    <t>Амортизация(модернизация)</t>
  </si>
  <si>
    <t>средний тариф на 2016-2017г</t>
  </si>
  <si>
    <t>необоснованный доход</t>
  </si>
  <si>
    <t>средний тариф 2018-2019гг</t>
  </si>
  <si>
    <t>За весь период реализации проекта</t>
  </si>
  <si>
    <t>2.3</t>
  </si>
  <si>
    <t>ОСМС</t>
  </si>
  <si>
    <t>Наименование субъекта: АО «Талдыкорганская Акционерная Транспортно-Электросетевая Компания»</t>
  </si>
  <si>
    <t>Тарифная смета на услуги передачи и распределения электрической энергии на 2016-2020 годы</t>
  </si>
  <si>
    <t>утверждено Уполномоченным органом</t>
  </si>
  <si>
    <t>1</t>
  </si>
  <si>
    <t>тыс.кВт.ч</t>
  </si>
  <si>
    <t>Приложение №1
к Правилам утверждения
предельного уровня тарифов
(цен, ставок сборов) и тарифных
смет на регулируемые услуги
(товары, работы) субъектов
естественных монополий</t>
  </si>
  <si>
    <t>Адамбекова Г.Е.</t>
  </si>
  <si>
    <t xml:space="preserve">Заместитель Председателя Правления </t>
  </si>
  <si>
    <t>по экономике и финансам</t>
  </si>
  <si>
    <t xml:space="preserve">по производству                                                                                                                  </t>
  </si>
  <si>
    <t xml:space="preserve"> Джельдыбаев С.Б.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</si>
</sst>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i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 wrapText="1"/>
    </xf>
    <xf numFmtId="165" fontId="8" fillId="2" borderId="1" xfId="0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4" fontId="5" fillId="2" borderId="4" xfId="0" applyNumberFormat="1" applyFont="1" applyFill="1" applyBorder="1" applyAlignment="1">
      <alignment vertical="center" wrapText="1"/>
    </xf>
    <xf numFmtId="4" fontId="4" fillId="2" borderId="4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1" fontId="7" fillId="2" borderId="0" xfId="0" applyNumberFormat="1" applyFont="1" applyFill="1" applyAlignment="1">
      <alignment vertical="center"/>
    </xf>
    <xf numFmtId="165" fontId="4" fillId="2" borderId="4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vertical="center" wrapText="1"/>
    </xf>
    <xf numFmtId="3" fontId="5" fillId="2" borderId="9" xfId="0" applyNumberFormat="1" applyFont="1" applyFill="1" applyBorder="1" applyAlignment="1">
      <alignment vertical="center" wrapText="1"/>
    </xf>
    <xf numFmtId="165" fontId="4" fillId="2" borderId="9" xfId="0" applyNumberFormat="1" applyFont="1" applyFill="1" applyBorder="1" applyAlignment="1">
      <alignment vertical="center" wrapText="1"/>
    </xf>
    <xf numFmtId="165" fontId="5" fillId="2" borderId="9" xfId="0" applyNumberFormat="1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4" fontId="4" fillId="2" borderId="10" xfId="0" applyNumberFormat="1" applyFont="1" applyFill="1" applyBorder="1" applyAlignment="1">
      <alignment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49" fontId="16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49" fontId="16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49" fontId="14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0" fillId="2" borderId="0" xfId="0" applyFill="1" applyBorder="1" applyAlignment="1">
      <alignment vertical="center"/>
    </xf>
    <xf numFmtId="49" fontId="13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17" fillId="2" borderId="2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49" fontId="15" fillId="2" borderId="0" xfId="0" applyNumberFormat="1" applyFont="1" applyFill="1" applyAlignment="1">
      <alignment vertical="center"/>
    </xf>
    <xf numFmtId="49" fontId="15" fillId="2" borderId="0" xfId="0" applyNumberFormat="1" applyFont="1" applyFill="1" applyAlignment="1">
      <alignment vertical="top"/>
    </xf>
    <xf numFmtId="49" fontId="15" fillId="2" borderId="0" xfId="0" applyNumberFormat="1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15" fillId="2" borderId="0" xfId="0" applyFont="1" applyFill="1" applyAlignment="1">
      <alignment vertical="top"/>
    </xf>
    <xf numFmtId="0" fontId="9" fillId="2" borderId="12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49" fontId="15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49" fontId="13" fillId="2" borderId="7" xfId="0" applyNumberFormat="1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view="pageBreakPreview" zoomScale="70" zoomScaleSheetLayoutView="70" workbookViewId="0">
      <selection activeCell="B90" sqref="B90"/>
    </sheetView>
  </sheetViews>
  <sheetFormatPr defaultRowHeight="15.75"/>
  <cols>
    <col min="1" max="1" width="10.42578125" style="37" customWidth="1"/>
    <col min="2" max="2" width="55" style="1" customWidth="1"/>
    <col min="3" max="3" width="15.140625" style="38" customWidth="1"/>
    <col min="4" max="4" width="15.42578125" style="1" customWidth="1"/>
    <col min="5" max="5" width="16.42578125" style="1" customWidth="1"/>
    <col min="6" max="6" width="15.5703125" style="1" customWidth="1"/>
    <col min="7" max="7" width="16" style="1" customWidth="1"/>
    <col min="8" max="8" width="16.7109375" style="1" customWidth="1"/>
    <col min="9" max="9" width="17" style="1" customWidth="1"/>
    <col min="10" max="10" width="15.42578125" style="1" customWidth="1"/>
    <col min="11" max="11" width="15.28515625" style="1" customWidth="1"/>
    <col min="12" max="12" width="10.140625" style="34" bestFit="1" customWidth="1"/>
    <col min="13" max="16384" width="9.140625" style="1"/>
  </cols>
  <sheetData>
    <row r="1" spans="1:12" s="56" customFormat="1" ht="111.75" customHeight="1">
      <c r="A1" s="55"/>
      <c r="F1" s="57"/>
      <c r="G1" s="57"/>
      <c r="H1" s="57"/>
      <c r="I1" s="78" t="s">
        <v>122</v>
      </c>
      <c r="J1" s="78"/>
      <c r="K1" s="78"/>
      <c r="L1" s="58"/>
    </row>
    <row r="4" spans="1:12" ht="105" hidden="1" customHeight="1"/>
    <row r="5" spans="1:12" s="40" customFormat="1" ht="20.25" customHeight="1">
      <c r="A5" s="79" t="s">
        <v>117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39"/>
    </row>
    <row r="6" spans="1:12" s="40" customFormat="1" ht="19.5">
      <c r="A6" s="79" t="s">
        <v>118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39"/>
    </row>
    <row r="7" spans="1:12" ht="19.5" thickBot="1">
      <c r="A7" s="59"/>
      <c r="B7" s="41"/>
      <c r="C7" s="60"/>
      <c r="D7" s="41"/>
      <c r="E7" s="41"/>
      <c r="F7" s="41"/>
      <c r="G7" s="41"/>
      <c r="H7" s="41"/>
      <c r="I7" s="41"/>
      <c r="J7" s="41"/>
      <c r="K7" s="41"/>
    </row>
    <row r="8" spans="1:12" s="2" customFormat="1" ht="21.75" customHeight="1">
      <c r="A8" s="80" t="s">
        <v>0</v>
      </c>
      <c r="B8" s="82" t="s">
        <v>1</v>
      </c>
      <c r="C8" s="82" t="s">
        <v>2</v>
      </c>
      <c r="D8" s="82" t="s">
        <v>114</v>
      </c>
      <c r="E8" s="74" t="s">
        <v>119</v>
      </c>
      <c r="F8" s="76"/>
      <c r="G8" s="76"/>
      <c r="H8" s="76"/>
      <c r="I8" s="76"/>
      <c r="J8" s="76"/>
      <c r="K8" s="75"/>
      <c r="L8" s="42"/>
    </row>
    <row r="9" spans="1:12" s="2" customFormat="1" ht="73.5" customHeight="1" thickBot="1">
      <c r="A9" s="81"/>
      <c r="B9" s="83"/>
      <c r="C9" s="83"/>
      <c r="D9" s="83"/>
      <c r="E9" s="43" t="s">
        <v>3</v>
      </c>
      <c r="F9" s="43">
        <v>2017</v>
      </c>
      <c r="G9" s="43" t="s">
        <v>111</v>
      </c>
      <c r="H9" s="43">
        <v>2018</v>
      </c>
      <c r="I9" s="43">
        <v>2019</v>
      </c>
      <c r="J9" s="43" t="s">
        <v>113</v>
      </c>
      <c r="K9" s="44">
        <v>2020</v>
      </c>
      <c r="L9" s="35"/>
    </row>
    <row r="10" spans="1:12" s="2" customFormat="1" ht="28.5" customHeight="1">
      <c r="A10" s="45" t="s">
        <v>120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46">
        <v>8</v>
      </c>
      <c r="I10" s="46">
        <v>9</v>
      </c>
      <c r="J10" s="46">
        <v>10</v>
      </c>
      <c r="K10" s="54">
        <v>11</v>
      </c>
      <c r="L10" s="35"/>
    </row>
    <row r="11" spans="1:12" ht="50.25" customHeight="1">
      <c r="A11" s="29" t="s">
        <v>48</v>
      </c>
      <c r="B11" s="4" t="s">
        <v>4</v>
      </c>
      <c r="C11" s="47" t="s">
        <v>5</v>
      </c>
      <c r="D11" s="6">
        <f>D12+D18+D22+D23+D25</f>
        <v>3366784.8000000003</v>
      </c>
      <c r="E11" s="6">
        <f>E12+E18+E22+E23+E25</f>
        <v>3011713.5</v>
      </c>
      <c r="F11" s="6">
        <f t="shared" ref="F11:H11" si="0">F12+F18+F22+F23+F25</f>
        <v>3190835.1</v>
      </c>
      <c r="G11" s="6">
        <f>G12+G18+G22+G23+G25</f>
        <v>3101274.3000000003</v>
      </c>
      <c r="H11" s="6">
        <f t="shared" si="0"/>
        <v>3357031.7344500003</v>
      </c>
      <c r="I11" s="6">
        <f>I12+I18+I22+I23+I25</f>
        <v>3534680.8308999999</v>
      </c>
      <c r="J11" s="6">
        <v>3445856.0826750002</v>
      </c>
      <c r="K11" s="24">
        <f>K12+K18+K22+K23+K25-0.1</f>
        <v>3745533.0345999999</v>
      </c>
    </row>
    <row r="12" spans="1:12" ht="28.5" customHeight="1">
      <c r="A12" s="29">
        <v>1</v>
      </c>
      <c r="B12" s="4" t="s">
        <v>6</v>
      </c>
      <c r="C12" s="47" t="s">
        <v>5</v>
      </c>
      <c r="D12" s="5">
        <f>D13+D14+D15+D16+D17</f>
        <v>1183567.2</v>
      </c>
      <c r="E12" s="5">
        <f t="shared" ref="E12" si="1">E13+E14+E15+E16+E17</f>
        <v>1075344.3</v>
      </c>
      <c r="F12" s="5">
        <f t="shared" ref="F12:H12" si="2">F13+F14+F15+F16+F17</f>
        <v>1140194.1000000001</v>
      </c>
      <c r="G12" s="5">
        <f t="shared" ref="G12" si="3">G13+G14+G15+G16+G17</f>
        <v>1107769.2000000002</v>
      </c>
      <c r="H12" s="5">
        <f t="shared" si="2"/>
        <v>1193174.7000000002</v>
      </c>
      <c r="I12" s="5">
        <f t="shared" ref="I12:K12" si="4">I13+I14+I15+I16+I17</f>
        <v>1237516.3</v>
      </c>
      <c r="J12" s="5">
        <v>1215345.5</v>
      </c>
      <c r="K12" s="25">
        <f t="shared" si="4"/>
        <v>1271606.8</v>
      </c>
    </row>
    <row r="13" spans="1:12" ht="18.75">
      <c r="A13" s="28" t="s">
        <v>40</v>
      </c>
      <c r="B13" s="8" t="s">
        <v>7</v>
      </c>
      <c r="C13" s="20" t="s">
        <v>5</v>
      </c>
      <c r="D13" s="5">
        <v>20873.400000000001</v>
      </c>
      <c r="E13" s="5">
        <v>22091.1</v>
      </c>
      <c r="F13" s="5">
        <v>20569</v>
      </c>
      <c r="G13" s="5">
        <v>21330.1</v>
      </c>
      <c r="H13" s="5">
        <v>20569</v>
      </c>
      <c r="I13" s="5">
        <v>20569</v>
      </c>
      <c r="J13" s="5">
        <v>20569</v>
      </c>
      <c r="K13" s="25">
        <v>20569</v>
      </c>
    </row>
    <row r="14" spans="1:12" s="3" customFormat="1" ht="17.25" customHeight="1">
      <c r="A14" s="29" t="s">
        <v>41</v>
      </c>
      <c r="B14" s="8" t="s">
        <v>109</v>
      </c>
      <c r="C14" s="20" t="s">
        <v>5</v>
      </c>
      <c r="D14" s="6">
        <v>1108205.2</v>
      </c>
      <c r="E14" s="6">
        <v>998764.6</v>
      </c>
      <c r="F14" s="6">
        <v>1065136.5</v>
      </c>
      <c r="G14" s="6">
        <f>1031950.5</f>
        <v>1031950.5</v>
      </c>
      <c r="H14" s="6">
        <v>1118117.1000000001</v>
      </c>
      <c r="I14" s="6">
        <v>1162458.7</v>
      </c>
      <c r="J14" s="6">
        <v>1140287.8999999999</v>
      </c>
      <c r="K14" s="24">
        <v>1196549.2</v>
      </c>
      <c r="L14" s="33"/>
    </row>
    <row r="15" spans="1:12" ht="18.75">
      <c r="A15" s="28" t="s">
        <v>42</v>
      </c>
      <c r="B15" s="8" t="s">
        <v>8</v>
      </c>
      <c r="C15" s="20" t="s">
        <v>5</v>
      </c>
      <c r="D15" s="5">
        <v>47964.800000000003</v>
      </c>
      <c r="E15" s="5">
        <v>47964.800000000003</v>
      </c>
      <c r="F15" s="5">
        <v>47964.800000000003</v>
      </c>
      <c r="G15" s="5">
        <v>47964.800000000003</v>
      </c>
      <c r="H15" s="5">
        <v>47964.800000000003</v>
      </c>
      <c r="I15" s="5">
        <v>47964.800000000003</v>
      </c>
      <c r="J15" s="5">
        <v>47964.800000000003</v>
      </c>
      <c r="K15" s="25">
        <v>47964.800000000003</v>
      </c>
    </row>
    <row r="16" spans="1:12" ht="18.75">
      <c r="A16" s="28" t="s">
        <v>43</v>
      </c>
      <c r="B16" s="8" t="s">
        <v>9</v>
      </c>
      <c r="C16" s="20" t="s">
        <v>5</v>
      </c>
      <c r="D16" s="5">
        <v>6523.8</v>
      </c>
      <c r="E16" s="5">
        <v>6523.8</v>
      </c>
      <c r="F16" s="5">
        <v>6523.8</v>
      </c>
      <c r="G16" s="5">
        <v>6523.8</v>
      </c>
      <c r="H16" s="5">
        <v>6523.8</v>
      </c>
      <c r="I16" s="5">
        <v>6523.8</v>
      </c>
      <c r="J16" s="5">
        <v>6523.8</v>
      </c>
      <c r="K16" s="25">
        <v>6523.8</v>
      </c>
    </row>
    <row r="17" spans="1:12" ht="18.75">
      <c r="A17" s="28" t="s">
        <v>44</v>
      </c>
      <c r="B17" s="8" t="s">
        <v>10</v>
      </c>
      <c r="C17" s="20" t="s">
        <v>5</v>
      </c>
      <c r="D17" s="8"/>
      <c r="E17" s="5"/>
      <c r="F17" s="5"/>
      <c r="G17" s="5"/>
      <c r="H17" s="5"/>
      <c r="I17" s="5"/>
      <c r="J17" s="5"/>
      <c r="K17" s="25"/>
    </row>
    <row r="18" spans="1:12" s="41" customFormat="1" ht="18.75">
      <c r="A18" s="29">
        <v>2</v>
      </c>
      <c r="B18" s="4" t="s">
        <v>11</v>
      </c>
      <c r="C18" s="20" t="s">
        <v>5</v>
      </c>
      <c r="D18" s="6">
        <f>D19+D20</f>
        <v>1290139.5</v>
      </c>
      <c r="E18" s="6">
        <f>E19+E20</f>
        <v>1152196.2</v>
      </c>
      <c r="F18" s="6">
        <f>F19+F20+F21</f>
        <v>1221328</v>
      </c>
      <c r="G18" s="6">
        <f t="shared" ref="G18:K18" si="5">G19+G20+G21</f>
        <v>1186762.2</v>
      </c>
      <c r="H18" s="6">
        <f t="shared" si="5"/>
        <v>1290831.2344500001</v>
      </c>
      <c r="I18" s="6">
        <f t="shared" si="5"/>
        <v>1352993.6308999998</v>
      </c>
      <c r="J18" s="6">
        <v>1321912.382675</v>
      </c>
      <c r="K18" s="24">
        <f t="shared" si="5"/>
        <v>1439217.4346</v>
      </c>
      <c r="L18" s="48"/>
    </row>
    <row r="19" spans="1:12" s="3" customFormat="1" ht="34.5" customHeight="1">
      <c r="A19" s="29" t="s">
        <v>45</v>
      </c>
      <c r="B19" s="8" t="s">
        <v>12</v>
      </c>
      <c r="C19" s="20" t="s">
        <v>5</v>
      </c>
      <c r="D19" s="6">
        <v>1173921.3</v>
      </c>
      <c r="E19" s="6">
        <v>1048404.2</v>
      </c>
      <c r="F19" s="6">
        <v>1111308.5</v>
      </c>
      <c r="G19" s="6">
        <v>1079856.3999999999</v>
      </c>
      <c r="H19" s="6">
        <v>1174550.7</v>
      </c>
      <c r="I19" s="6">
        <v>1231113.3999999999</v>
      </c>
      <c r="J19" s="6">
        <v>1202832</v>
      </c>
      <c r="K19" s="24">
        <v>1304229.7</v>
      </c>
      <c r="L19" s="33"/>
    </row>
    <row r="20" spans="1:12" ht="18.75">
      <c r="A20" s="28" t="s">
        <v>46</v>
      </c>
      <c r="B20" s="8" t="s">
        <v>13</v>
      </c>
      <c r="C20" s="20" t="s">
        <v>5</v>
      </c>
      <c r="D20" s="5">
        <v>116218.2</v>
      </c>
      <c r="E20" s="5">
        <v>103792</v>
      </c>
      <c r="F20" s="5">
        <v>110019.5</v>
      </c>
      <c r="G20" s="5">
        <v>106905.8</v>
      </c>
      <c r="H20" s="5">
        <v>100424.1</v>
      </c>
      <c r="I20" s="5">
        <v>105260.2</v>
      </c>
      <c r="J20" s="5">
        <v>102842.15</v>
      </c>
      <c r="K20" s="25">
        <v>111511.6</v>
      </c>
    </row>
    <row r="21" spans="1:12" ht="18.75">
      <c r="A21" s="28" t="s">
        <v>115</v>
      </c>
      <c r="B21" s="8" t="s">
        <v>116</v>
      </c>
      <c r="C21" s="20" t="s">
        <v>5</v>
      </c>
      <c r="D21" s="5"/>
      <c r="E21" s="5"/>
      <c r="F21" s="9"/>
      <c r="G21" s="9"/>
      <c r="H21" s="5">
        <f>(H19-H19*10%)*1.5%</f>
        <v>15856.434449999997</v>
      </c>
      <c r="I21" s="5">
        <f>(I19-I19*10%)*1.5%</f>
        <v>16620.030899999998</v>
      </c>
      <c r="J21" s="5">
        <v>16238.232674999997</v>
      </c>
      <c r="K21" s="25">
        <f>(K19-K19*10%)*2%</f>
        <v>23476.134600000001</v>
      </c>
    </row>
    <row r="22" spans="1:12" ht="18" customHeight="1">
      <c r="A22" s="28">
        <v>3</v>
      </c>
      <c r="B22" s="4" t="s">
        <v>110</v>
      </c>
      <c r="C22" s="49" t="s">
        <v>5</v>
      </c>
      <c r="D22" s="5">
        <v>582749.5</v>
      </c>
      <c r="E22" s="7">
        <v>485000</v>
      </c>
      <c r="F22" s="7">
        <v>530140</v>
      </c>
      <c r="G22" s="7">
        <f>507570</f>
        <v>507570</v>
      </c>
      <c r="H22" s="6">
        <v>573852.9</v>
      </c>
      <c r="I22" s="7">
        <v>639655</v>
      </c>
      <c r="J22" s="7">
        <v>606753.80000000005</v>
      </c>
      <c r="K22" s="22">
        <v>685100</v>
      </c>
    </row>
    <row r="23" spans="1:12" ht="21.75" customHeight="1">
      <c r="A23" s="28">
        <v>4</v>
      </c>
      <c r="B23" s="4" t="s">
        <v>14</v>
      </c>
      <c r="C23" s="49" t="s">
        <v>5</v>
      </c>
      <c r="D23" s="6">
        <v>267253.7</v>
      </c>
      <c r="E23" s="7">
        <v>256098.1</v>
      </c>
      <c r="F23" s="7">
        <v>256098.1</v>
      </c>
      <c r="G23" s="7">
        <f>256098</f>
        <v>256098</v>
      </c>
      <c r="H23" s="7">
        <f>G23</f>
        <v>256098</v>
      </c>
      <c r="I23" s="7">
        <v>261441</v>
      </c>
      <c r="J23" s="7">
        <v>258769.5</v>
      </c>
      <c r="K23" s="22">
        <v>306534</v>
      </c>
    </row>
    <row r="24" spans="1:12" ht="37.5" hidden="1">
      <c r="A24" s="28" t="s">
        <v>47</v>
      </c>
      <c r="B24" s="8" t="s">
        <v>15</v>
      </c>
      <c r="C24" s="49" t="s">
        <v>5</v>
      </c>
      <c r="D24" s="5">
        <v>101885</v>
      </c>
      <c r="E24" s="9">
        <v>139913</v>
      </c>
      <c r="F24" s="9">
        <v>139913</v>
      </c>
      <c r="G24" s="9">
        <v>139913</v>
      </c>
      <c r="H24" s="9">
        <v>139913</v>
      </c>
      <c r="I24" s="9">
        <v>139913</v>
      </c>
      <c r="J24" s="9">
        <v>139913</v>
      </c>
      <c r="K24" s="23">
        <v>139913</v>
      </c>
    </row>
    <row r="25" spans="1:12" ht="18.75">
      <c r="A25" s="28">
        <v>5</v>
      </c>
      <c r="B25" s="4" t="s">
        <v>16</v>
      </c>
      <c r="C25" s="49" t="s">
        <v>5</v>
      </c>
      <c r="D25" s="6">
        <f>D26+D27+D28+D29+D30+D31+D32+D33+D34</f>
        <v>43074.9</v>
      </c>
      <c r="E25" s="6">
        <f t="shared" ref="E25" si="6">E26+E27+E28+E29+E30+E31+E32+E33+E34</f>
        <v>43074.9</v>
      </c>
      <c r="F25" s="6">
        <f t="shared" ref="F25:H25" si="7">F26+F27+F28+F29+F30+F31+F32+F33+F34</f>
        <v>43074.9</v>
      </c>
      <c r="G25" s="6">
        <f t="shared" ref="G25" si="8">G26+G27+G28+G29+G30+G31+G32+G33+G34</f>
        <v>43074.9</v>
      </c>
      <c r="H25" s="6">
        <f t="shared" si="7"/>
        <v>43074.9</v>
      </c>
      <c r="I25" s="6">
        <f t="shared" ref="I25:K25" si="9">I26+I27+I28+I29+I30+I31+I32+I33+I34</f>
        <v>43074.9</v>
      </c>
      <c r="J25" s="6">
        <v>43074.9</v>
      </c>
      <c r="K25" s="24">
        <f t="shared" si="9"/>
        <v>43074.9</v>
      </c>
    </row>
    <row r="26" spans="1:12" ht="18.75">
      <c r="A26" s="61" t="s">
        <v>53</v>
      </c>
      <c r="B26" s="62" t="s">
        <v>54</v>
      </c>
      <c r="C26" s="20" t="s">
        <v>5</v>
      </c>
      <c r="D26" s="5">
        <v>973</v>
      </c>
      <c r="E26" s="5">
        <v>973</v>
      </c>
      <c r="F26" s="5">
        <v>973</v>
      </c>
      <c r="G26" s="5">
        <v>973</v>
      </c>
      <c r="H26" s="5">
        <v>973</v>
      </c>
      <c r="I26" s="5">
        <v>973</v>
      </c>
      <c r="J26" s="5">
        <v>973</v>
      </c>
      <c r="K26" s="25">
        <v>973</v>
      </c>
    </row>
    <row r="27" spans="1:12" ht="18.75">
      <c r="A27" s="61" t="s">
        <v>55</v>
      </c>
      <c r="B27" s="62" t="s">
        <v>56</v>
      </c>
      <c r="C27" s="20" t="s">
        <v>5</v>
      </c>
      <c r="D27" s="5">
        <v>15199</v>
      </c>
      <c r="E27" s="5">
        <v>15199</v>
      </c>
      <c r="F27" s="5">
        <v>15199</v>
      </c>
      <c r="G27" s="5">
        <v>15199</v>
      </c>
      <c r="H27" s="5">
        <v>15199</v>
      </c>
      <c r="I27" s="5">
        <v>15199</v>
      </c>
      <c r="J27" s="5">
        <v>15199</v>
      </c>
      <c r="K27" s="25">
        <v>15199</v>
      </c>
    </row>
    <row r="28" spans="1:12" ht="18.75">
      <c r="A28" s="61" t="s">
        <v>57</v>
      </c>
      <c r="B28" s="62" t="s">
        <v>58</v>
      </c>
      <c r="C28" s="20" t="s">
        <v>5</v>
      </c>
      <c r="D28" s="5">
        <v>2959.8</v>
      </c>
      <c r="E28" s="5">
        <v>2959.8</v>
      </c>
      <c r="F28" s="5">
        <v>2959.8</v>
      </c>
      <c r="G28" s="5">
        <v>2959.8</v>
      </c>
      <c r="H28" s="5">
        <v>2959.8</v>
      </c>
      <c r="I28" s="5">
        <v>2959.8</v>
      </c>
      <c r="J28" s="5">
        <v>2959.8</v>
      </c>
      <c r="K28" s="25">
        <v>2959.8</v>
      </c>
    </row>
    <row r="29" spans="1:12" ht="18.75">
      <c r="A29" s="61" t="s">
        <v>59</v>
      </c>
      <c r="B29" s="62" t="s">
        <v>60</v>
      </c>
      <c r="C29" s="20" t="s">
        <v>5</v>
      </c>
      <c r="D29" s="5">
        <v>276</v>
      </c>
      <c r="E29" s="5">
        <v>276</v>
      </c>
      <c r="F29" s="5">
        <v>276</v>
      </c>
      <c r="G29" s="5">
        <v>276</v>
      </c>
      <c r="H29" s="5">
        <v>276</v>
      </c>
      <c r="I29" s="5">
        <v>276</v>
      </c>
      <c r="J29" s="5">
        <v>276</v>
      </c>
      <c r="K29" s="25">
        <v>276</v>
      </c>
    </row>
    <row r="30" spans="1:12" ht="18.75">
      <c r="A30" s="61" t="s">
        <v>61</v>
      </c>
      <c r="B30" s="62" t="s">
        <v>62</v>
      </c>
      <c r="C30" s="20" t="s">
        <v>5</v>
      </c>
      <c r="D30" s="5">
        <v>3000</v>
      </c>
      <c r="E30" s="5">
        <v>3000</v>
      </c>
      <c r="F30" s="5">
        <v>3000</v>
      </c>
      <c r="G30" s="5">
        <v>3000</v>
      </c>
      <c r="H30" s="5">
        <v>3000</v>
      </c>
      <c r="I30" s="5">
        <v>3000</v>
      </c>
      <c r="J30" s="5">
        <v>3000</v>
      </c>
      <c r="K30" s="25">
        <v>3000</v>
      </c>
    </row>
    <row r="31" spans="1:12" ht="18.75">
      <c r="A31" s="61" t="s">
        <v>63</v>
      </c>
      <c r="B31" s="62" t="s">
        <v>64</v>
      </c>
      <c r="C31" s="20" t="s">
        <v>5</v>
      </c>
      <c r="D31" s="5">
        <v>1764</v>
      </c>
      <c r="E31" s="5">
        <v>1764</v>
      </c>
      <c r="F31" s="5">
        <v>1764</v>
      </c>
      <c r="G31" s="5">
        <v>1764</v>
      </c>
      <c r="H31" s="5">
        <v>1764</v>
      </c>
      <c r="I31" s="5">
        <v>1764</v>
      </c>
      <c r="J31" s="5">
        <v>1764</v>
      </c>
      <c r="K31" s="25">
        <v>1764</v>
      </c>
    </row>
    <row r="32" spans="1:12" ht="18.75">
      <c r="A32" s="61" t="s">
        <v>65</v>
      </c>
      <c r="B32" s="62" t="s">
        <v>66</v>
      </c>
      <c r="C32" s="20" t="s">
        <v>5</v>
      </c>
      <c r="D32" s="5">
        <v>8839.7000000000007</v>
      </c>
      <c r="E32" s="5">
        <v>8839.7000000000007</v>
      </c>
      <c r="F32" s="5">
        <v>8839.7000000000007</v>
      </c>
      <c r="G32" s="5">
        <v>8839.7000000000007</v>
      </c>
      <c r="H32" s="5">
        <v>8839.7000000000007</v>
      </c>
      <c r="I32" s="5">
        <v>8839.7000000000007</v>
      </c>
      <c r="J32" s="5">
        <v>8839.7000000000007</v>
      </c>
      <c r="K32" s="25">
        <v>8839.7000000000007</v>
      </c>
    </row>
    <row r="33" spans="1:12" ht="18.75">
      <c r="A33" s="61" t="s">
        <v>67</v>
      </c>
      <c r="B33" s="62" t="s">
        <v>68</v>
      </c>
      <c r="C33" s="20" t="s">
        <v>5</v>
      </c>
      <c r="D33" s="5">
        <v>245.4</v>
      </c>
      <c r="E33" s="5">
        <v>245.4</v>
      </c>
      <c r="F33" s="5">
        <v>245.4</v>
      </c>
      <c r="G33" s="5">
        <v>245.4</v>
      </c>
      <c r="H33" s="5">
        <v>245.4</v>
      </c>
      <c r="I33" s="5">
        <v>245.4</v>
      </c>
      <c r="J33" s="5">
        <v>245.4</v>
      </c>
      <c r="K33" s="25">
        <v>245.4</v>
      </c>
    </row>
    <row r="34" spans="1:12" ht="18.75">
      <c r="A34" s="61" t="s">
        <v>69</v>
      </c>
      <c r="B34" s="62" t="s">
        <v>70</v>
      </c>
      <c r="C34" s="20" t="s">
        <v>5</v>
      </c>
      <c r="D34" s="5">
        <v>9818</v>
      </c>
      <c r="E34" s="5">
        <v>9818</v>
      </c>
      <c r="F34" s="5">
        <v>9818</v>
      </c>
      <c r="G34" s="5">
        <v>9818</v>
      </c>
      <c r="H34" s="5">
        <v>9818</v>
      </c>
      <c r="I34" s="5">
        <v>9818</v>
      </c>
      <c r="J34" s="5">
        <v>9818</v>
      </c>
      <c r="K34" s="25">
        <v>9818</v>
      </c>
    </row>
    <row r="35" spans="1:12" s="2" customFormat="1" ht="18.75">
      <c r="A35" s="29" t="s">
        <v>17</v>
      </c>
      <c r="B35" s="4" t="s">
        <v>18</v>
      </c>
      <c r="C35" s="49" t="s">
        <v>5</v>
      </c>
      <c r="D35" s="6">
        <f>D36</f>
        <v>323770.69999999995</v>
      </c>
      <c r="E35" s="6">
        <f t="shared" ref="E35:K35" si="10">E36</f>
        <v>320940.79999999999</v>
      </c>
      <c r="F35" s="6">
        <f t="shared" si="10"/>
        <v>322564.8</v>
      </c>
      <c r="G35" s="6">
        <f t="shared" si="10"/>
        <v>321752.8</v>
      </c>
      <c r="H35" s="6">
        <f t="shared" si="10"/>
        <v>323999.36040000001</v>
      </c>
      <c r="I35" s="6">
        <f t="shared" si="10"/>
        <v>325204.3884</v>
      </c>
      <c r="J35" s="6">
        <v>324601.86040000001</v>
      </c>
      <c r="K35" s="24">
        <f t="shared" si="10"/>
        <v>327146.54719999997</v>
      </c>
      <c r="L35" s="35"/>
    </row>
    <row r="36" spans="1:12" ht="39" customHeight="1">
      <c r="A36" s="28">
        <v>6</v>
      </c>
      <c r="B36" s="8" t="s">
        <v>19</v>
      </c>
      <c r="C36" s="20" t="s">
        <v>5</v>
      </c>
      <c r="D36" s="5">
        <f>D37+D38+D40+D41</f>
        <v>323770.69999999995</v>
      </c>
      <c r="E36" s="5">
        <f t="shared" ref="E36" si="11">E37+E38+E40+E41</f>
        <v>320940.79999999999</v>
      </c>
      <c r="F36" s="9">
        <f>F37+F38+F40+F41+F39</f>
        <v>322564.8</v>
      </c>
      <c r="G36" s="9">
        <f>G37+G38+G40+G41+G39</f>
        <v>321752.8</v>
      </c>
      <c r="H36" s="9">
        <f t="shared" ref="H36:K36" si="12">H37+H38+H40+H41+H39</f>
        <v>323999.36040000001</v>
      </c>
      <c r="I36" s="9">
        <f t="shared" si="12"/>
        <v>325204.3884</v>
      </c>
      <c r="J36" s="9">
        <v>324601.86040000001</v>
      </c>
      <c r="K36" s="23">
        <f t="shared" si="12"/>
        <v>327146.54719999997</v>
      </c>
    </row>
    <row r="37" spans="1:12" ht="37.5" customHeight="1">
      <c r="A37" s="28" t="s">
        <v>49</v>
      </c>
      <c r="B37" s="8" t="s">
        <v>20</v>
      </c>
      <c r="C37" s="20" t="s">
        <v>5</v>
      </c>
      <c r="D37" s="5">
        <v>222730.4</v>
      </c>
      <c r="E37" s="9">
        <v>222730.4</v>
      </c>
      <c r="F37" s="9">
        <v>222730.4</v>
      </c>
      <c r="G37" s="9">
        <v>222730.4</v>
      </c>
      <c r="H37" s="9">
        <v>222730.4</v>
      </c>
      <c r="I37" s="9">
        <v>222730.4</v>
      </c>
      <c r="J37" s="9">
        <v>222730.4</v>
      </c>
      <c r="K37" s="23">
        <v>222730.4</v>
      </c>
    </row>
    <row r="38" spans="1:12" ht="18.75">
      <c r="A38" s="28" t="s">
        <v>50</v>
      </c>
      <c r="B38" s="8" t="s">
        <v>13</v>
      </c>
      <c r="C38" s="20" t="s">
        <v>5</v>
      </c>
      <c r="D38" s="5">
        <v>22050.3</v>
      </c>
      <c r="E38" s="9">
        <v>22050.3</v>
      </c>
      <c r="F38" s="9">
        <v>22050.3</v>
      </c>
      <c r="G38" s="9">
        <v>22050.3</v>
      </c>
      <c r="H38" s="9">
        <v>19043.400000000001</v>
      </c>
      <c r="I38" s="9">
        <v>19043.400000000001</v>
      </c>
      <c r="J38" s="9">
        <v>19043.400000000001</v>
      </c>
      <c r="K38" s="9">
        <v>19043.400000000001</v>
      </c>
    </row>
    <row r="39" spans="1:12" ht="18.75">
      <c r="A39" s="28" t="s">
        <v>51</v>
      </c>
      <c r="B39" s="8" t="s">
        <v>116</v>
      </c>
      <c r="C39" s="20" t="s">
        <v>5</v>
      </c>
      <c r="D39" s="5"/>
      <c r="E39" s="9"/>
      <c r="F39" s="9"/>
      <c r="G39" s="9"/>
      <c r="H39" s="9">
        <f>(H37-H37*10%)*1.5%</f>
        <v>3006.8603999999996</v>
      </c>
      <c r="I39" s="9">
        <f>(I37-I37*10%)*1.5%</f>
        <v>3006.8603999999996</v>
      </c>
      <c r="J39" s="9">
        <v>3006.8603999999996</v>
      </c>
      <c r="K39" s="23">
        <f>(K37-K37*10%)*2%</f>
        <v>4009.1471999999999</v>
      </c>
    </row>
    <row r="40" spans="1:12" ht="18.75">
      <c r="A40" s="28" t="s">
        <v>51</v>
      </c>
      <c r="B40" s="8" t="s">
        <v>21</v>
      </c>
      <c r="C40" s="20" t="s">
        <v>5</v>
      </c>
      <c r="D40" s="5">
        <v>29897</v>
      </c>
      <c r="E40" s="9">
        <v>27067.1</v>
      </c>
      <c r="F40" s="9">
        <v>28691.1</v>
      </c>
      <c r="G40" s="9">
        <v>27879.1</v>
      </c>
      <c r="H40" s="9">
        <v>30125.7</v>
      </c>
      <c r="I40" s="9">
        <f>H40*1.04</f>
        <v>31330.728000000003</v>
      </c>
      <c r="J40" s="9">
        <v>30728.2</v>
      </c>
      <c r="K40" s="23">
        <v>32270.6</v>
      </c>
    </row>
    <row r="41" spans="1:12" ht="18.75">
      <c r="A41" s="28" t="s">
        <v>52</v>
      </c>
      <c r="B41" s="4" t="s">
        <v>22</v>
      </c>
      <c r="C41" s="49" t="s">
        <v>5</v>
      </c>
      <c r="D41" s="5">
        <f t="shared" ref="D41:K41" si="13">D42+D43+D44+D45+D46+D47</f>
        <v>49093</v>
      </c>
      <c r="E41" s="6">
        <f t="shared" si="13"/>
        <v>49093</v>
      </c>
      <c r="F41" s="6">
        <f t="shared" si="13"/>
        <v>49093</v>
      </c>
      <c r="G41" s="6">
        <f t="shared" si="13"/>
        <v>49093</v>
      </c>
      <c r="H41" s="6">
        <f t="shared" si="13"/>
        <v>49093</v>
      </c>
      <c r="I41" s="6">
        <f t="shared" si="13"/>
        <v>49093</v>
      </c>
      <c r="J41" s="6">
        <v>49093</v>
      </c>
      <c r="K41" s="24">
        <f t="shared" si="13"/>
        <v>49093</v>
      </c>
    </row>
    <row r="42" spans="1:12" ht="18.75">
      <c r="A42" s="63" t="s">
        <v>71</v>
      </c>
      <c r="B42" s="64" t="s">
        <v>70</v>
      </c>
      <c r="C42" s="20" t="s">
        <v>5</v>
      </c>
      <c r="D42" s="5">
        <v>10137</v>
      </c>
      <c r="E42" s="5">
        <v>10137</v>
      </c>
      <c r="F42" s="9">
        <v>10137</v>
      </c>
      <c r="G42" s="9">
        <v>10137</v>
      </c>
      <c r="H42" s="9">
        <v>10137</v>
      </c>
      <c r="I42" s="9">
        <v>10137</v>
      </c>
      <c r="J42" s="9">
        <v>10137</v>
      </c>
      <c r="K42" s="23">
        <v>10137</v>
      </c>
    </row>
    <row r="43" spans="1:12" ht="18.75" customHeight="1">
      <c r="A43" s="63" t="s">
        <v>72</v>
      </c>
      <c r="B43" s="64" t="s">
        <v>73</v>
      </c>
      <c r="C43" s="20" t="s">
        <v>5</v>
      </c>
      <c r="D43" s="5"/>
      <c r="E43" s="5"/>
      <c r="F43" s="9"/>
      <c r="G43" s="9"/>
      <c r="H43" s="9"/>
      <c r="I43" s="9"/>
      <c r="J43" s="9"/>
      <c r="K43" s="23"/>
    </row>
    <row r="44" spans="1:12" ht="18.75">
      <c r="A44" s="63" t="s">
        <v>74</v>
      </c>
      <c r="B44" s="64" t="s">
        <v>75</v>
      </c>
      <c r="C44" s="20" t="s">
        <v>5</v>
      </c>
      <c r="D44" s="5">
        <v>10005.700000000001</v>
      </c>
      <c r="E44" s="5">
        <v>10005.700000000001</v>
      </c>
      <c r="F44" s="9">
        <v>10005.700000000001</v>
      </c>
      <c r="G44" s="9">
        <v>10005.700000000001</v>
      </c>
      <c r="H44" s="9">
        <v>10005.700000000001</v>
      </c>
      <c r="I44" s="9">
        <v>10005.700000000001</v>
      </c>
      <c r="J44" s="9">
        <v>10005.700000000001</v>
      </c>
      <c r="K44" s="23">
        <v>10005.700000000001</v>
      </c>
    </row>
    <row r="45" spans="1:12" ht="18.75">
      <c r="A45" s="63" t="s">
        <v>76</v>
      </c>
      <c r="B45" s="64" t="s">
        <v>77</v>
      </c>
      <c r="C45" s="20" t="s">
        <v>5</v>
      </c>
      <c r="D45" s="5">
        <v>3119.5</v>
      </c>
      <c r="E45" s="10">
        <v>3119.5</v>
      </c>
      <c r="F45" s="9">
        <v>3119.5</v>
      </c>
      <c r="G45" s="9">
        <v>3119.5</v>
      </c>
      <c r="H45" s="9">
        <v>3119.5</v>
      </c>
      <c r="I45" s="9">
        <v>3119.5</v>
      </c>
      <c r="J45" s="9">
        <v>3119.5</v>
      </c>
      <c r="K45" s="23">
        <v>3119.5</v>
      </c>
    </row>
    <row r="46" spans="1:12" ht="18.75">
      <c r="A46" s="63" t="s">
        <v>78</v>
      </c>
      <c r="B46" s="64" t="s">
        <v>79</v>
      </c>
      <c r="C46" s="20" t="s">
        <v>5</v>
      </c>
      <c r="D46" s="5">
        <v>3759.3</v>
      </c>
      <c r="E46" s="5">
        <v>3759.3</v>
      </c>
      <c r="F46" s="9">
        <v>3759.3</v>
      </c>
      <c r="G46" s="9">
        <v>3759.3</v>
      </c>
      <c r="H46" s="9">
        <v>3759.3</v>
      </c>
      <c r="I46" s="9">
        <v>3759.3</v>
      </c>
      <c r="J46" s="9">
        <v>3759.3</v>
      </c>
      <c r="K46" s="23">
        <v>3759.3</v>
      </c>
    </row>
    <row r="47" spans="1:12" ht="18.75">
      <c r="A47" s="61" t="s">
        <v>80</v>
      </c>
      <c r="B47" s="64" t="s">
        <v>81</v>
      </c>
      <c r="C47" s="20" t="s">
        <v>5</v>
      </c>
      <c r="D47" s="5">
        <f>D48+D49+D50+D51+D52+D54+D55+D56+D57+D58+D60+D61</f>
        <v>22071.499999999996</v>
      </c>
      <c r="E47" s="5">
        <f t="shared" ref="E47" si="14">E48+E49+E50+E51+E52+E53+E54+E55+E56+E57+E58+E59+E60+E61</f>
        <v>22071.499999999996</v>
      </c>
      <c r="F47" s="5">
        <f t="shared" ref="F47" si="15">F48+F49+F50+F51+F52+F53+F54+F55+F56+F57+F58+F59+F60+F61</f>
        <v>22071.499999999996</v>
      </c>
      <c r="G47" s="5">
        <f t="shared" ref="G47:H47" si="16">G48+G49+G50+G51+G52+G53+G54+G55+G56+G57+G58+G59+G60+G61</f>
        <v>22071.499999999996</v>
      </c>
      <c r="H47" s="5">
        <f t="shared" si="16"/>
        <v>22071.499999999996</v>
      </c>
      <c r="I47" s="5">
        <f t="shared" ref="I47" si="17">I48+I49+I50+I51+I52+I53+I54+I55+I56+I57+I58+I59+I60+I61</f>
        <v>22071.499999999996</v>
      </c>
      <c r="J47" s="5">
        <v>22071.499999999996</v>
      </c>
      <c r="K47" s="25">
        <f t="shared" ref="K47" si="18">K48+K49+K50+K51+K52+K53+K54+K55+K56+K57+K58+K59+K60+K61</f>
        <v>22071.499999999996</v>
      </c>
    </row>
    <row r="48" spans="1:12" ht="18.75">
      <c r="A48" s="61" t="s">
        <v>82</v>
      </c>
      <c r="B48" s="64" t="s">
        <v>83</v>
      </c>
      <c r="C48" s="20" t="s">
        <v>5</v>
      </c>
      <c r="D48" s="5">
        <v>7212.9</v>
      </c>
      <c r="E48" s="5">
        <v>7212.9</v>
      </c>
      <c r="F48" s="5">
        <v>7212.9</v>
      </c>
      <c r="G48" s="5">
        <v>7212.9</v>
      </c>
      <c r="H48" s="5">
        <v>7212.9</v>
      </c>
      <c r="I48" s="5">
        <v>7212.9</v>
      </c>
      <c r="J48" s="5">
        <v>7212.9</v>
      </c>
      <c r="K48" s="25">
        <v>7212.9</v>
      </c>
    </row>
    <row r="49" spans="1:11" ht="18.75">
      <c r="A49" s="61" t="s">
        <v>84</v>
      </c>
      <c r="B49" s="64" t="s">
        <v>85</v>
      </c>
      <c r="C49" s="20" t="s">
        <v>5</v>
      </c>
      <c r="D49" s="5">
        <v>4440</v>
      </c>
      <c r="E49" s="5">
        <v>4440</v>
      </c>
      <c r="F49" s="5">
        <v>4440</v>
      </c>
      <c r="G49" s="5">
        <v>4440</v>
      </c>
      <c r="H49" s="5">
        <v>4440</v>
      </c>
      <c r="I49" s="5">
        <v>4440</v>
      </c>
      <c r="J49" s="5">
        <v>4440</v>
      </c>
      <c r="K49" s="25">
        <v>4440</v>
      </c>
    </row>
    <row r="50" spans="1:11" ht="18.75">
      <c r="A50" s="61" t="s">
        <v>86</v>
      </c>
      <c r="B50" s="64" t="s">
        <v>87</v>
      </c>
      <c r="C50" s="20" t="s">
        <v>5</v>
      </c>
      <c r="D50" s="5">
        <v>2000</v>
      </c>
      <c r="E50" s="5">
        <v>2000</v>
      </c>
      <c r="F50" s="5">
        <v>2000</v>
      </c>
      <c r="G50" s="5">
        <v>2000</v>
      </c>
      <c r="H50" s="5">
        <v>2000</v>
      </c>
      <c r="I50" s="5">
        <v>2000</v>
      </c>
      <c r="J50" s="5">
        <v>2000</v>
      </c>
      <c r="K50" s="25">
        <v>2000</v>
      </c>
    </row>
    <row r="51" spans="1:11" ht="18.75">
      <c r="A51" s="61" t="s">
        <v>88</v>
      </c>
      <c r="B51" s="64" t="s">
        <v>89</v>
      </c>
      <c r="C51" s="20" t="s">
        <v>5</v>
      </c>
      <c r="D51" s="5">
        <v>1000</v>
      </c>
      <c r="E51" s="5">
        <v>1000</v>
      </c>
      <c r="F51" s="5">
        <v>1000</v>
      </c>
      <c r="G51" s="5">
        <v>1000</v>
      </c>
      <c r="H51" s="5">
        <v>1000</v>
      </c>
      <c r="I51" s="5">
        <v>1000</v>
      </c>
      <c r="J51" s="5">
        <v>1000</v>
      </c>
      <c r="K51" s="25">
        <v>1000</v>
      </c>
    </row>
    <row r="52" spans="1:11" ht="18.75">
      <c r="A52" s="61" t="s">
        <v>90</v>
      </c>
      <c r="B52" s="64" t="s">
        <v>91</v>
      </c>
      <c r="C52" s="20" t="s">
        <v>5</v>
      </c>
      <c r="D52" s="5">
        <v>1160.0999999999999</v>
      </c>
      <c r="E52" s="5">
        <v>1160.0999999999999</v>
      </c>
      <c r="F52" s="5">
        <v>1160.0999999999999</v>
      </c>
      <c r="G52" s="5">
        <v>1160.0999999999999</v>
      </c>
      <c r="H52" s="5">
        <v>1160.0999999999999</v>
      </c>
      <c r="I52" s="5">
        <v>1160.0999999999999</v>
      </c>
      <c r="J52" s="5">
        <v>1160.0999999999999</v>
      </c>
      <c r="K52" s="25">
        <v>1160.0999999999999</v>
      </c>
    </row>
    <row r="53" spans="1:11" ht="18.75" hidden="1">
      <c r="A53" s="61" t="s">
        <v>92</v>
      </c>
      <c r="B53" s="64" t="s">
        <v>66</v>
      </c>
      <c r="C53" s="20" t="s">
        <v>5</v>
      </c>
      <c r="D53" s="5"/>
      <c r="E53" s="5"/>
      <c r="F53" s="5"/>
      <c r="G53" s="5"/>
      <c r="H53" s="5"/>
      <c r="I53" s="5"/>
      <c r="J53" s="5"/>
      <c r="K53" s="25"/>
    </row>
    <row r="54" spans="1:11" ht="18.75">
      <c r="A54" s="61" t="s">
        <v>93</v>
      </c>
      <c r="B54" s="64" t="s">
        <v>94</v>
      </c>
      <c r="C54" s="20" t="s">
        <v>5</v>
      </c>
      <c r="D54" s="5">
        <v>718.5</v>
      </c>
      <c r="E54" s="5">
        <v>718.5</v>
      </c>
      <c r="F54" s="5">
        <v>718.5</v>
      </c>
      <c r="G54" s="5">
        <v>718.5</v>
      </c>
      <c r="H54" s="5">
        <v>718.5</v>
      </c>
      <c r="I54" s="5">
        <v>718.5</v>
      </c>
      <c r="J54" s="5">
        <v>718.5</v>
      </c>
      <c r="K54" s="25">
        <v>718.5</v>
      </c>
    </row>
    <row r="55" spans="1:11" ht="18.75">
      <c r="A55" s="61" t="s">
        <v>95</v>
      </c>
      <c r="B55" s="64" t="s">
        <v>96</v>
      </c>
      <c r="C55" s="20" t="s">
        <v>5</v>
      </c>
      <c r="D55" s="5">
        <v>937.3</v>
      </c>
      <c r="E55" s="5">
        <v>937.3</v>
      </c>
      <c r="F55" s="5">
        <v>937.3</v>
      </c>
      <c r="G55" s="5">
        <v>937.3</v>
      </c>
      <c r="H55" s="5">
        <v>937.3</v>
      </c>
      <c r="I55" s="5">
        <v>937.3</v>
      </c>
      <c r="J55" s="5">
        <v>937.3</v>
      </c>
      <c r="K55" s="25">
        <v>937.3</v>
      </c>
    </row>
    <row r="56" spans="1:11" ht="18.75">
      <c r="A56" s="61" t="s">
        <v>97</v>
      </c>
      <c r="B56" s="64" t="s">
        <v>98</v>
      </c>
      <c r="C56" s="20" t="s">
        <v>5</v>
      </c>
      <c r="D56" s="5">
        <f>75.9+5.9</f>
        <v>81.800000000000011</v>
      </c>
      <c r="E56" s="5">
        <v>81.8</v>
      </c>
      <c r="F56" s="5">
        <v>81.8</v>
      </c>
      <c r="G56" s="5">
        <v>81.8</v>
      </c>
      <c r="H56" s="5">
        <v>81.8</v>
      </c>
      <c r="I56" s="5">
        <v>81.8</v>
      </c>
      <c r="J56" s="5">
        <v>81.8</v>
      </c>
      <c r="K56" s="25">
        <v>81.8</v>
      </c>
    </row>
    <row r="57" spans="1:11" ht="18.75">
      <c r="A57" s="61" t="s">
        <v>99</v>
      </c>
      <c r="B57" s="64" t="s">
        <v>100</v>
      </c>
      <c r="C57" s="20" t="s">
        <v>5</v>
      </c>
      <c r="D57" s="5">
        <v>1504</v>
      </c>
      <c r="E57" s="5">
        <v>1504</v>
      </c>
      <c r="F57" s="5">
        <v>1504</v>
      </c>
      <c r="G57" s="5">
        <v>1504</v>
      </c>
      <c r="H57" s="5">
        <v>1504</v>
      </c>
      <c r="I57" s="5">
        <v>1504</v>
      </c>
      <c r="J57" s="5">
        <v>1504</v>
      </c>
      <c r="K57" s="25">
        <v>1504</v>
      </c>
    </row>
    <row r="58" spans="1:11" ht="18.75">
      <c r="A58" s="61" t="s">
        <v>101</v>
      </c>
      <c r="B58" s="64" t="s">
        <v>102</v>
      </c>
      <c r="C58" s="20" t="s">
        <v>5</v>
      </c>
      <c r="D58" s="5">
        <v>720.3</v>
      </c>
      <c r="E58" s="5">
        <v>720.3</v>
      </c>
      <c r="F58" s="5">
        <v>720.3</v>
      </c>
      <c r="G58" s="5">
        <v>720.3</v>
      </c>
      <c r="H58" s="5">
        <v>720.3</v>
      </c>
      <c r="I58" s="5">
        <v>720.3</v>
      </c>
      <c r="J58" s="5">
        <v>720.3</v>
      </c>
      <c r="K58" s="25">
        <v>720.3</v>
      </c>
    </row>
    <row r="59" spans="1:11" ht="18.75" hidden="1">
      <c r="A59" s="61" t="s">
        <v>103</v>
      </c>
      <c r="B59" s="64" t="s">
        <v>104</v>
      </c>
      <c r="C59" s="20" t="s">
        <v>5</v>
      </c>
      <c r="D59" s="5"/>
      <c r="E59" s="5"/>
      <c r="F59" s="5"/>
      <c r="G59" s="5"/>
      <c r="H59" s="5"/>
      <c r="I59" s="5"/>
      <c r="J59" s="5"/>
      <c r="K59" s="25"/>
    </row>
    <row r="60" spans="1:11" ht="18.75">
      <c r="A60" s="61" t="s">
        <v>105</v>
      </c>
      <c r="B60" s="64" t="s">
        <v>106</v>
      </c>
      <c r="C60" s="20" t="s">
        <v>5</v>
      </c>
      <c r="D60" s="5">
        <v>99.6</v>
      </c>
      <c r="E60" s="5">
        <v>99.6</v>
      </c>
      <c r="F60" s="5">
        <v>99.6</v>
      </c>
      <c r="G60" s="5">
        <v>99.6</v>
      </c>
      <c r="H60" s="5">
        <v>99.6</v>
      </c>
      <c r="I60" s="5">
        <v>99.6</v>
      </c>
      <c r="J60" s="5">
        <v>99.6</v>
      </c>
      <c r="K60" s="25">
        <v>99.6</v>
      </c>
    </row>
    <row r="61" spans="1:11" ht="18.75">
      <c r="A61" s="61" t="s">
        <v>107</v>
      </c>
      <c r="B61" s="65" t="s">
        <v>108</v>
      </c>
      <c r="C61" s="20" t="s">
        <v>5</v>
      </c>
      <c r="D61" s="5">
        <v>2197</v>
      </c>
      <c r="E61" s="5">
        <v>2197</v>
      </c>
      <c r="F61" s="5">
        <v>2197</v>
      </c>
      <c r="G61" s="5">
        <v>2197</v>
      </c>
      <c r="H61" s="5">
        <v>2197</v>
      </c>
      <c r="I61" s="5">
        <v>2197</v>
      </c>
      <c r="J61" s="5">
        <v>2197</v>
      </c>
      <c r="K61" s="25">
        <v>2197</v>
      </c>
    </row>
    <row r="62" spans="1:11" ht="18.75" hidden="1">
      <c r="A62" s="66">
        <v>7</v>
      </c>
      <c r="B62" s="8" t="s">
        <v>23</v>
      </c>
      <c r="C62" s="20" t="s">
        <v>5</v>
      </c>
      <c r="D62" s="5"/>
      <c r="E62" s="8"/>
      <c r="F62" s="8"/>
      <c r="G62" s="8"/>
      <c r="H62" s="8"/>
      <c r="I62" s="8"/>
      <c r="J62" s="8"/>
      <c r="K62" s="26"/>
    </row>
    <row r="63" spans="1:11" ht="24" customHeight="1">
      <c r="A63" s="66" t="s">
        <v>24</v>
      </c>
      <c r="B63" s="8" t="s">
        <v>25</v>
      </c>
      <c r="C63" s="20" t="s">
        <v>5</v>
      </c>
      <c r="D63" s="6">
        <f>D11+D35</f>
        <v>3690555.5</v>
      </c>
      <c r="E63" s="6">
        <f t="shared" ref="E63" si="19">E11+E35</f>
        <v>3332654.3</v>
      </c>
      <c r="F63" s="6">
        <f t="shared" ref="F63:H63" si="20">F11+F35</f>
        <v>3513399.9</v>
      </c>
      <c r="G63" s="6">
        <f t="shared" ref="G63" si="21">G11+G35</f>
        <v>3423027.1</v>
      </c>
      <c r="H63" s="6">
        <f t="shared" si="20"/>
        <v>3681031.0948500005</v>
      </c>
      <c r="I63" s="19">
        <f t="shared" ref="I63:K63" si="22">I11+I35</f>
        <v>3859885.2193</v>
      </c>
      <c r="J63" s="6">
        <v>3770457.9430750003</v>
      </c>
      <c r="K63" s="24">
        <f t="shared" si="22"/>
        <v>4072679.5817999998</v>
      </c>
    </row>
    <row r="64" spans="1:11" ht="22.5" customHeight="1">
      <c r="A64" s="67"/>
      <c r="B64" s="8" t="s">
        <v>112</v>
      </c>
      <c r="C64" s="20" t="s">
        <v>5</v>
      </c>
      <c r="D64" s="6">
        <v>241.4</v>
      </c>
      <c r="E64" s="6">
        <v>1207.0999999999999</v>
      </c>
      <c r="F64" s="6"/>
      <c r="G64" s="6">
        <v>603.5</v>
      </c>
      <c r="H64" s="6"/>
      <c r="I64" s="6"/>
      <c r="J64" s="6"/>
      <c r="K64" s="24"/>
    </row>
    <row r="65" spans="1:12" ht="18.75" hidden="1">
      <c r="A65" s="66" t="s">
        <v>26</v>
      </c>
      <c r="B65" s="8" t="s">
        <v>27</v>
      </c>
      <c r="C65" s="20" t="s">
        <v>5</v>
      </c>
      <c r="D65" s="5"/>
      <c r="E65" s="5"/>
      <c r="F65" s="5"/>
      <c r="G65" s="5"/>
      <c r="H65" s="5"/>
      <c r="I65" s="5"/>
      <c r="J65" s="5"/>
      <c r="K65" s="25"/>
    </row>
    <row r="66" spans="1:12" ht="37.5" hidden="1">
      <c r="A66" s="66" t="s">
        <v>28</v>
      </c>
      <c r="B66" s="8" t="s">
        <v>29</v>
      </c>
      <c r="C66" s="20" t="s">
        <v>5</v>
      </c>
      <c r="D66" s="5">
        <v>4796821</v>
      </c>
      <c r="E66" s="5">
        <v>4796821</v>
      </c>
      <c r="F66" s="5">
        <v>4796821</v>
      </c>
      <c r="G66" s="5">
        <v>4796821</v>
      </c>
      <c r="H66" s="5">
        <v>4796821</v>
      </c>
      <c r="I66" s="5">
        <v>4796821</v>
      </c>
      <c r="J66" s="5">
        <v>4796821</v>
      </c>
      <c r="K66" s="25">
        <v>4796821</v>
      </c>
    </row>
    <row r="67" spans="1:12" ht="18.75">
      <c r="A67" s="66" t="s">
        <v>30</v>
      </c>
      <c r="B67" s="8" t="s">
        <v>31</v>
      </c>
      <c r="C67" s="20" t="s">
        <v>5</v>
      </c>
      <c r="D67" s="5">
        <f>D63-D64</f>
        <v>3690314.1</v>
      </c>
      <c r="E67" s="5">
        <f>E63+E65-E64</f>
        <v>3331447.1999999997</v>
      </c>
      <c r="F67" s="5">
        <f t="shared" ref="F67:H67" si="23">F63+F65</f>
        <v>3513399.9</v>
      </c>
      <c r="G67" s="5">
        <f>G63+G65-G64</f>
        <v>3422423.6</v>
      </c>
      <c r="H67" s="5">
        <f t="shared" si="23"/>
        <v>3681031.0948500005</v>
      </c>
      <c r="I67" s="5">
        <f t="shared" ref="I67:K67" si="24">I63+I65</f>
        <v>3859885.2193</v>
      </c>
      <c r="J67" s="5">
        <v>3770457.9430750003</v>
      </c>
      <c r="K67" s="25">
        <f t="shared" si="24"/>
        <v>4072679.5817999998</v>
      </c>
      <c r="L67" s="36"/>
    </row>
    <row r="68" spans="1:12" ht="37.5" customHeight="1">
      <c r="A68" s="28" t="s">
        <v>32</v>
      </c>
      <c r="B68" s="8" t="s">
        <v>33</v>
      </c>
      <c r="C68" s="20" t="s">
        <v>121</v>
      </c>
      <c r="D68" s="5">
        <v>658435</v>
      </c>
      <c r="E68" s="5">
        <v>644285</v>
      </c>
      <c r="F68" s="5">
        <v>653550</v>
      </c>
      <c r="G68" s="5">
        <v>648917.5</v>
      </c>
      <c r="H68" s="5">
        <v>658580</v>
      </c>
      <c r="I68" s="5">
        <v>663620</v>
      </c>
      <c r="J68" s="5">
        <v>661100</v>
      </c>
      <c r="K68" s="25">
        <v>672140</v>
      </c>
    </row>
    <row r="69" spans="1:12" ht="18.75">
      <c r="A69" s="28" t="s">
        <v>34</v>
      </c>
      <c r="B69" s="8" t="s">
        <v>35</v>
      </c>
      <c r="C69" s="20" t="s">
        <v>36</v>
      </c>
      <c r="D69" s="5">
        <v>14.9</v>
      </c>
      <c r="E69" s="5">
        <v>15.1</v>
      </c>
      <c r="F69" s="5">
        <v>15</v>
      </c>
      <c r="G69" s="5">
        <v>15.05</v>
      </c>
      <c r="H69" s="5">
        <v>14.9</v>
      </c>
      <c r="I69" s="5">
        <v>14.8</v>
      </c>
      <c r="J69" s="18">
        <v>14.85</v>
      </c>
      <c r="K69" s="25">
        <v>14.7</v>
      </c>
    </row>
    <row r="70" spans="1:12" ht="20.25" customHeight="1">
      <c r="A70" s="31"/>
      <c r="B70" s="8"/>
      <c r="C70" s="20" t="s">
        <v>121</v>
      </c>
      <c r="D70" s="5">
        <v>116053.1</v>
      </c>
      <c r="E70" s="5">
        <v>115515</v>
      </c>
      <c r="F70" s="5">
        <v>116250</v>
      </c>
      <c r="G70" s="5">
        <v>115882.5</v>
      </c>
      <c r="H70" s="5">
        <v>116220</v>
      </c>
      <c r="I70" s="5">
        <v>116180</v>
      </c>
      <c r="J70" s="5">
        <v>116200</v>
      </c>
      <c r="K70" s="25">
        <v>116100.6</v>
      </c>
    </row>
    <row r="71" spans="1:12" ht="21.75" customHeight="1" thickBot="1">
      <c r="A71" s="30" t="s">
        <v>37</v>
      </c>
      <c r="B71" s="11" t="s">
        <v>38</v>
      </c>
      <c r="C71" s="21" t="s">
        <v>39</v>
      </c>
      <c r="D71" s="12">
        <f>D67/D68</f>
        <v>5.6046748729942975</v>
      </c>
      <c r="E71" s="17">
        <f t="shared" ref="E71" si="25">E67/E68</f>
        <v>5.1707663533995047</v>
      </c>
      <c r="F71" s="13">
        <f>F67/F68</f>
        <v>5.3758700941014457</v>
      </c>
      <c r="G71" s="13">
        <f t="shared" ref="G71" si="26">G67/G68</f>
        <v>5.2740503993188659</v>
      </c>
      <c r="H71" s="13">
        <f t="shared" ref="H71" si="27">H67/H68</f>
        <v>5.5893454020012765</v>
      </c>
      <c r="I71" s="13">
        <f t="shared" ref="I71:K71" si="28">I67/I68</f>
        <v>5.8164088172448087</v>
      </c>
      <c r="J71" s="13">
        <v>5.7033095493495694</v>
      </c>
      <c r="K71" s="27">
        <f t="shared" si="28"/>
        <v>6.0592727434760612</v>
      </c>
    </row>
    <row r="72" spans="1:12" ht="25.5" customHeight="1">
      <c r="A72" s="32"/>
      <c r="B72" s="14"/>
      <c r="C72" s="15"/>
      <c r="D72" s="14"/>
      <c r="E72" s="14"/>
      <c r="F72" s="16"/>
      <c r="G72" s="16"/>
      <c r="H72" s="16"/>
      <c r="I72" s="16"/>
      <c r="J72" s="16"/>
      <c r="K72" s="16"/>
    </row>
    <row r="73" spans="1:12" ht="36" customHeight="1">
      <c r="B73" s="70" t="s">
        <v>124</v>
      </c>
      <c r="C73" s="71"/>
      <c r="D73" s="72"/>
      <c r="E73" s="72"/>
      <c r="F73" s="72"/>
      <c r="G73" s="72"/>
    </row>
    <row r="74" spans="1:12" ht="36" customHeight="1">
      <c r="B74" s="69" t="s">
        <v>126</v>
      </c>
      <c r="C74" s="69"/>
      <c r="D74" s="69"/>
      <c r="E74" s="69"/>
      <c r="F74" s="69"/>
      <c r="G74" s="69" t="s">
        <v>127</v>
      </c>
      <c r="H74" s="68"/>
    </row>
    <row r="75" spans="1:12" s="51" customFormat="1" ht="40.5" customHeight="1">
      <c r="A75" s="68"/>
      <c r="B75" s="70" t="s">
        <v>124</v>
      </c>
      <c r="C75" s="70"/>
      <c r="D75" s="70"/>
      <c r="E75" s="70"/>
      <c r="G75" s="68"/>
      <c r="I75" s="68"/>
      <c r="J75" s="68"/>
      <c r="K75" s="68"/>
      <c r="L75" s="50"/>
    </row>
    <row r="76" spans="1:12" s="51" customFormat="1" ht="20.25">
      <c r="A76" s="52"/>
      <c r="B76" s="73" t="s">
        <v>125</v>
      </c>
      <c r="C76" s="73"/>
      <c r="D76" s="73"/>
      <c r="E76" s="73"/>
      <c r="F76" s="73"/>
      <c r="G76" s="69" t="s">
        <v>123</v>
      </c>
      <c r="H76" s="73"/>
      <c r="L76" s="50"/>
    </row>
    <row r="77" spans="1:12" s="51" customFormat="1" ht="30" customHeight="1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50"/>
    </row>
    <row r="78" spans="1:12" s="3" customFormat="1" ht="18.75">
      <c r="A78" s="52"/>
      <c r="C78" s="53"/>
      <c r="L78" s="33"/>
    </row>
    <row r="79" spans="1:12" s="3" customFormat="1" ht="18.75">
      <c r="A79" s="52"/>
      <c r="C79" s="53"/>
      <c r="L79" s="33"/>
    </row>
    <row r="80" spans="1:12" s="3" customFormat="1" ht="18.75">
      <c r="A80" s="52"/>
      <c r="C80" s="53"/>
      <c r="L80" s="33"/>
    </row>
  </sheetData>
  <mergeCells count="8">
    <mergeCell ref="A77:K77"/>
    <mergeCell ref="I1:K1"/>
    <mergeCell ref="A8:A9"/>
    <mergeCell ref="D8:D9"/>
    <mergeCell ref="C8:C9"/>
    <mergeCell ref="B8:B9"/>
    <mergeCell ref="A5:K5"/>
    <mergeCell ref="A6:K6"/>
  </mergeCells>
  <pageMargins left="0" right="0" top="0.39370078740157483" bottom="0.39370078740157483" header="0" footer="0"/>
  <pageSetup paperSize="9" scale="64" orientation="landscape" horizontalDpi="180" verticalDpi="180" r:id="rId1"/>
  <rowBreaks count="1" manualBreakCount="1">
    <brk id="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 за 2016-2020 г</vt:lpstr>
      <vt:lpstr>'проект за 2016-2020 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2018-11-20T10:35:22Z</dcterms:modified>
</cp:coreProperties>
</file>